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íntese" sheetId="1" state="visible" r:id="rId3"/>
    <sheet name="Série histórica 2013-2025" sheetId="2" state="visible" r:id="rId4"/>
    <sheet name="Premissas macro 2026-2033" sheetId="3" state="visible" r:id="rId5"/>
    <sheet name="PIB projetado" sheetId="4" state="visible" r:id="rId6"/>
    <sheet name="Projeção IBS 2029-2033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<sst xmlns="http://schemas.openxmlformats.org/spreadsheetml/2006/main" count="110" uniqueCount="84">
  <si>
    <t xml:space="preserve">Estudo 11: IBS total do Brasil, 2029-2033</t>
  </si>
  <si>
    <t xml:space="preserve">Série histórica (2013-2025) e projeção com PIB e inflação oficiais, memória de cálculo</t>
  </si>
  <si>
    <t xml:space="preserve">Pergunta</t>
  </si>
  <si>
    <t xml:space="preserve">Quanto será o IBS total do Brasil entre 2029 e 2033, dado o cronograma constitucional de transição e projeções oficiais de PIB e inflação?</t>
  </si>
  <si>
    <t xml:space="preserve">Resposta</t>
  </si>
  <si>
    <t xml:space="preserve">IBS bruto nacional: de R$ 129.1 bi em 2029 a R$ 1,590.3 bi em 2033 (valores nominais).</t>
  </si>
  <si>
    <t xml:space="preserve">Arrecadação total em 2033 (ICMS+ISS+IBS)</t>
  </si>
  <si>
    <t xml:space="preserve">R$ 1,590.3 bi (7.99% do PIB, a mesma proporção de 2025, por premissa)</t>
  </si>
  <si>
    <t xml:space="preserve">Premissa central</t>
  </si>
  <si>
    <t xml:space="preserve">A receita de referência (ICMS+ISS+FECOP), como proporção do PIB (a carga tributária), é mantida constante no nível médio de 2024-2026 a partir de 2027: ela cresce sempre no mesmo ritmo da economia, nem mais nem menos rápido. É o próprio desenho legal da transição para o IBS (LC 214/2025, arts. 361 a 365, redação da LC 227/2026: o Senado fixa a alíquota de referência do IBS para manter essa razão constante).</t>
  </si>
  <si>
    <t xml:space="preserve">Fonte do PIB e inflação, 2026-2030</t>
  </si>
  <si>
    <t xml:space="preserve">Boletim Focus (Banco Central do Brasil), mediana das projeções de mercado, consultado via API do Sistema de Expectativas de Mercado.</t>
  </si>
  <si>
    <t xml:space="preserve">Fonte do PIB e inflação, 2031-2033</t>
  </si>
  <si>
    <t xml:space="preserve">IFI, Instituição Fiscal Independente (Senado Federal), Relatório de Acompanhamento Fiscal (RAF) nº 107, 18/dez/2025: PIB real 2,2% a.a. (2027-2035), IPCA convergindo a 3,0% (centro da meta contínua).</t>
  </si>
  <si>
    <t xml:space="preserve">Fonte do ICMS</t>
  </si>
  <si>
    <t xml:space="preserve">SICONFI/STN, DCA Anexo I-C (2013-2025), comparado com o RREO Anexo 3 para 2015-2018 (diferença &lt; 1,3%).</t>
  </si>
  <si>
    <t xml:space="preserve">Fonte do ISS</t>
  </si>
  <si>
    <t xml:space="preserve">SICONFI/STN, DCA Anexo I-C, todos os municípios brasileiros (2013-2025).</t>
  </si>
  <si>
    <t xml:space="preserve">Fonte do FECOP</t>
  </si>
  <si>
    <t xml:space="preserve">SICONFI/STN, DCA Anexo I-C (2019-2025); zero em 2013-2018; 2026 usa o valor de 2025 como estimativa preliminar. Mesmo critério do coeficiente validado no Estudo 06.</t>
  </si>
  <si>
    <t xml:space="preserve">Base legal da transição</t>
  </si>
  <si>
    <t xml:space="preserve">ADCT arts. 128, 130, 131 e 132 (EC 132/2023); LC 227/2026, arts. 51 e 114 a 116 (CGIBS e critério histórico/destino).</t>
  </si>
  <si>
    <t xml:space="preserve">Cronograma f_a/s_a</t>
  </si>
  <si>
    <t xml:space="preserve">Fração remanescente de ICMS/ISS (f_a) e fração já convertida em IBS (s_a=1-f_a) a cada ano da transição, conforme ADCT arts. 128 e 131.</t>
  </si>
  <si>
    <t xml:space="preserve">Divisão do IBS bruto</t>
  </si>
  <si>
    <t xml:space="preserve">Fração alpha_a distribuída pelo critério histórico; o restante pelo critério destino, líquido do CGIBS (art. 51 LC 227/2026) e do Seguro-Receita (5%, ADCT art. 132). Mesmos parâmetros já publicados no Estudo 06, usados aqui só para o agregado nacional (aba 'Projeção IBS 2029-2033').</t>
  </si>
  <si>
    <t xml:space="preserve">O que este arquivo mostra</t>
  </si>
  <si>
    <t xml:space="preserve">Aba 'Série histórica': dados de entrada SICONFI 2013-2025. Aba 'Premissas macro': dados de entrada Focus/IFI 2026-2033. Aba 'PIB projetado': fórmulas que compõem o PIB nominal ano a ano. Aba 'Projeção IBS': fórmulas que aplicam a carga tributária constante, o cronograma ADCT e a divisão do IBS bruto. Mude qualquer premissa nas abas de entrada (em azul) e a projeção recalcula.</t>
  </si>
  <si>
    <t xml:space="preserve">Gerado em</t>
  </si>
  <si>
    <t xml:space="preserve">2026-08-02</t>
  </si>
  <si>
    <t xml:space="preserve">Página do estudo</t>
  </si>
  <si>
    <t xml:space="preserve">https://www.eduardoreisaraujo.com.br/estudos/ibs-projecao-nacional.html</t>
  </si>
  <si>
    <t xml:space="preserve">ICMS + ISS + FECOP, Brasil: série histórica 2013-2025</t>
  </si>
  <si>
    <t xml:space="preserve">Dados de entrada (células em azul), SICONFI/STN</t>
  </si>
  <si>
    <t xml:space="preserve">Ano</t>
  </si>
  <si>
    <t xml:space="preserve">ICMS (R$)</t>
  </si>
  <si>
    <t xml:space="preserve">ISS (R$)</t>
  </si>
  <si>
    <t xml:space="preserve">FECOP (R$)</t>
  </si>
  <si>
    <t xml:space="preserve">Total nominal (R$)</t>
  </si>
  <si>
    <t xml:space="preserve">Total real, 2025 (R$)</t>
  </si>
  <si>
    <t xml:space="preserve">PIB nominal (R$)</t>
  </si>
  <si>
    <t xml:space="preserve">Total / PIB</t>
  </si>
  <si>
    <t xml:space="preserve">Fonte ICMS</t>
  </si>
  <si>
    <t xml:space="preserve">DCA</t>
  </si>
  <si>
    <t xml:space="preserve">ICMS e ISS 2013-2025, FECOP 2019-2025: SICONFI/STN, DCA Anexo I-C, todos os estados e municípios. O SICONFI não publica o DCA antes de 2013 (FECOP tratado como zero em 2013-2018, sem coleta equivalente via RREO). Para 2015-2018, o ICMS do DCA foi comparado com o RREO Anexo 3 (conta ICMSLiquidoExcetoTransferenciasEFUNDEB, coluna "TOTAL últimos 12 meses"): diferença &lt; 1,3% em todos os anos. FECOP incluído porque a legislação da reforma o trata como parte da base substituída pelo IBS nos estados que o cobram (mesmo critério do coeficiente validado no Estudo 06).</t>
  </si>
  <si>
    <t xml:space="preserve">Crescimento do PIB e inflação, 2026-2033</t>
  </si>
  <si>
    <t xml:space="preserve">Dados de entrada (células em azul), Boletim Focus (BCB) e IFI (RAF 107)</t>
  </si>
  <si>
    <t xml:space="preserve">PIB real (%)</t>
  </si>
  <si>
    <t xml:space="preserve">IPCA (%)</t>
  </si>
  <si>
    <t xml:space="preserve">Fonte</t>
  </si>
  <si>
    <t xml:space="preserve">Focus (BCB), mediana</t>
  </si>
  <si>
    <t xml:space="preserve">IFI, RAF 107 (dez/2025)</t>
  </si>
  <si>
    <t xml:space="preserve">2026-2030: mediana do Boletim Focus (BCB), consultada via API do Sistema de Expectativas de Mercado. 2031-2033: fora do horizonte do Focus (~5 anos); usa-se a projeção da IFI (RAF 107, 18/dez/2025), constante nos três anos por simplificação, já que a IFI projeta uma taxa média para 2027-2035, não ano a ano.</t>
  </si>
  <si>
    <t xml:space="preserve">PIB nominal projetado, 2025-2033</t>
  </si>
  <si>
    <t xml:space="preserve">Fórmulas: PIB(t) = PIB(t-1) × (1 + PIB real) × (1 + IPCA)</t>
  </si>
  <si>
    <t xml:space="preserve">Crescimento nominal (%)</t>
  </si>
  <si>
    <t xml:space="preserve">Projeção do IBS total, Brasil, 2029-2033</t>
  </si>
  <si>
    <t xml:space="preserve">Fórmulas: Receita(t) = Razão(2024-2026) × PIB(t); ICMS+ISS residual = Receita × fa; IBS bruto = Receita × sa</t>
  </si>
  <si>
    <t xml:space="preserve">Receita de referência (LC 214/2025, arts. 361-365): média da razão receita/PIB em 2024-2026</t>
  </si>
  <si>
    <t xml:space="preserve">ICMS+ISS+FECOP (R$)</t>
  </si>
  <si>
    <t xml:space="preserve">PIB (R$)</t>
  </si>
  <si>
    <t xml:space="preserve">Razão</t>
  </si>
  <si>
    <t xml:space="preserve">Situação</t>
  </si>
  <si>
    <t xml:space="preserve">fechado (DCA)</t>
  </si>
  <si>
    <t xml:space="preserve">estimativa preliminar (RREO 12m + PIB Focus)</t>
  </si>
  <si>
    <t xml:space="preserve">Média 2024-2026 (usada na projeção)</t>
  </si>
  <si>
    <t xml:space="preserve">O Teto de Referência (ADCT art. 130, §4º e §5º) compara a média 2029-2033 de CBS+Imposto Seletivo+IBS com a média 2012-2021 de IPI+ICMS+ISS+PIS/Cofins+IOF-seguros. Não altera os valores desta planilha: mesmo se ultrapassado, a redução só vale a partir de 2035 (fora desta projeção), e exige dados federais fora do escopo deste estudo (só ICMS/ISS/IBS).</t>
  </si>
  <si>
    <t xml:space="preserve">f_a (ICMS+ISS residual)</t>
  </si>
  <si>
    <t xml:space="preserve">s_a (IBS)</t>
  </si>
  <si>
    <t xml:space="preserve">Receita projetada (R$)</t>
  </si>
  <si>
    <t xml:space="preserve">ICMS+ISS residual (R$)</t>
  </si>
  <si>
    <t xml:space="preserve">IBS bruto (R$)</t>
  </si>
  <si>
    <t xml:space="preserve">Carga tributária (% PIB)</t>
  </si>
  <si>
    <t xml:space="preserve">f_a (fração remanescente de ICMS+ISS) e s_a=1-f_a (fração já convertida em IBS) seguem o cronograma da transição constitucional (ADCT arts. 128 e 131, LC 227/2026). "IBS bruto" é a arrecadação total antes de qualquer dedução; a divisão entre critério histórico, critério destino, CGIBS e Seguro-Receita está na seção abaixo.</t>
  </si>
  <si>
    <t xml:space="preserve">Divisão do IBS bruto (ADCT arts. 131-132; LC 227/2026 arts. 51 e 114-116): mesmos parâmetros alpha_a e c_a do Estudo 06</t>
  </si>
  <si>
    <t xml:space="preserve">alpha_a (histórico)</t>
  </si>
  <si>
    <t xml:space="preserve">c_a (CGIBS)</t>
  </si>
  <si>
    <t xml:space="preserve">rho (Seguro-Receita)</t>
  </si>
  <si>
    <t xml:space="preserve">IBS histórico (R$)</t>
  </si>
  <si>
    <t xml:space="preserve">CGIBS (R$)</t>
  </si>
  <si>
    <t xml:space="preserve">Seguro-Receita (R$)</t>
  </si>
  <si>
    <t xml:space="preserve">IBS destino, líquido (R$)</t>
  </si>
  <si>
    <t xml:space="preserve">Total (confere IBS bruto)</t>
  </si>
  <si>
    <t xml:space="preserve">alpha_a = fração do IBS bruto distribuída pelo critério histórico; (1-alpha_a) vai pelo critério destino, mas antes sofre duas deduções, nesta ordem: c_a (CGIBS, art. 51 LC 227/2026) e rho=5% (Seguro-Receita, ADCT art. 132). As quatro colunas de reais somam exatamente o IBS bruto do ano (coluna "Total" confere isso). alpha_a e c_a são os mesmos parâmetros já publicados no Estudo 06 (estudos/ibs-projecao-arrecadacao-br.html), usados aqui só para mostrar o tamanho de cada fatia no agregado nacional, sem entrar em qual estado ou município recebe o quê.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</si>
</sst>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 &quot;#,##0"/>
    <numFmt numFmtId="166" formatCode="0.00%"/>
    <numFmt numFmtId="167" formatCode="\+0.00%;\-0.00%;0.0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A3A5C"/>
      <name val="Calibri"/>
      <family val="0"/>
      <charset val="1"/>
    </font>
    <font>
      <i val="true"/>
      <sz val="10"/>
      <color rgb="FF6E6E6E"/>
      <name val="Calibri"/>
      <family val="0"/>
      <charset val="1"/>
    </font>
    <font>
      <b val="true"/>
      <sz val="11"/>
      <color rgb="FF1D1D1B"/>
      <name val="Calibri"/>
      <family val="0"/>
      <charset val="1"/>
    </font>
    <font>
      <sz val="10.5"/>
      <color rgb="FF1D1D1B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sz val="10.5"/>
      <color rgb="FF0000FF"/>
      <name val="Calibri"/>
      <family val="0"/>
      <charset val="1"/>
    </font>
    <font>
      <sz val="10.5"/>
      <color rgb="FF000000"/>
      <name val="Calibri"/>
      <family val="0"/>
      <charset val="1"/>
    </font>
    <font>
      <i val="true"/>
      <sz val="9.5"/>
      <color rgb="FF6E6E6E"/>
      <name val="Calibri"/>
      <family val="0"/>
      <charset val="1"/>
    </font>
    <font>
      <b val="true"/>
      <sz val="10.5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A3A5C"/>
        <bgColor rgb="FF333399"/>
      </patternFill>
    </fill>
    <fill>
      <patternFill patternType="solid">
        <fgColor rgb="FFEDF2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F2F7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E6E6E"/>
      <rgbColor rgb="FF969696"/>
      <rgbColor rgb="FF1A3A5C"/>
      <rgbColor rgb="FF339966"/>
      <rgbColor rgb="FF003300"/>
      <rgbColor rgb="FF333300"/>
      <rgbColor rgb="FF993300"/>
      <rgbColor rgb="FF993366"/>
      <rgbColor rgb="FF333399"/>
      <rgbColor rgb="FF1D1D1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6" min="2" style="0" width="20"/>
  </cols>
  <sheetData>
    <row r="1" customFormat="false" ht="18.5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3" t="s">
        <v>2</v>
      </c>
      <c r="B4" s="4" t="s">
        <v>3</v>
      </c>
      <c r="C4" s="4"/>
      <c r="D4" s="4"/>
      <c r="E4" s="4"/>
      <c r="F4" s="4"/>
    </row>
    <row r="5" customFormat="false" ht="30" hidden="false" customHeight="true" outlineLevel="0" collapsed="false">
      <c r="A5" s="5"/>
      <c r="B5" s="4"/>
      <c r="C5" s="4"/>
      <c r="D5" s="4"/>
      <c r="E5" s="4"/>
      <c r="F5" s="4"/>
    </row>
    <row r="6" customFormat="false" ht="30" hidden="false" customHeight="true" outlineLevel="0" collapsed="false">
      <c r="A6" s="3" t="s">
        <v>4</v>
      </c>
      <c r="B6" s="4" t="s">
        <v>5</v>
      </c>
      <c r="C6" s="4"/>
      <c r="D6" s="4"/>
      <c r="E6" s="4"/>
      <c r="F6" s="4"/>
    </row>
    <row r="7" customFormat="false" ht="30" hidden="false" customHeight="true" outlineLevel="0" collapsed="false">
      <c r="A7" s="3" t="s">
        <v>6</v>
      </c>
      <c r="B7" s="4" t="s">
        <v>7</v>
      </c>
      <c r="C7" s="4"/>
      <c r="D7" s="4"/>
      <c r="E7" s="4"/>
      <c r="F7" s="4"/>
    </row>
    <row r="8" customFormat="false" ht="30" hidden="false" customHeight="true" outlineLevel="0" collapsed="false">
      <c r="A8" s="5"/>
      <c r="B8" s="4"/>
      <c r="C8" s="4"/>
      <c r="D8" s="4"/>
      <c r="E8" s="4"/>
      <c r="F8" s="4"/>
    </row>
    <row r="9" customFormat="false" ht="30" hidden="false" customHeight="true" outlineLevel="0" collapsed="false">
      <c r="A9" s="3" t="s">
        <v>8</v>
      </c>
      <c r="B9" s="4" t="s">
        <v>9</v>
      </c>
      <c r="C9" s="4"/>
      <c r="D9" s="4"/>
      <c r="E9" s="4"/>
      <c r="F9" s="4"/>
    </row>
    <row r="10" customFormat="false" ht="30" hidden="false" customHeight="true" outlineLevel="0" collapsed="false">
      <c r="A10" s="3" t="s">
        <v>10</v>
      </c>
      <c r="B10" s="4" t="s">
        <v>11</v>
      </c>
      <c r="C10" s="4"/>
      <c r="D10" s="4"/>
      <c r="E10" s="4"/>
      <c r="F10" s="4"/>
    </row>
    <row r="11" customFormat="false" ht="30" hidden="false" customHeight="true" outlineLevel="0" collapsed="false">
      <c r="A11" s="3" t="s">
        <v>12</v>
      </c>
      <c r="B11" s="4" t="s">
        <v>13</v>
      </c>
      <c r="C11" s="4"/>
      <c r="D11" s="4"/>
      <c r="E11" s="4"/>
      <c r="F11" s="4"/>
    </row>
    <row r="12" customFormat="false" ht="30" hidden="false" customHeight="true" outlineLevel="0" collapsed="false">
      <c r="A12" s="3" t="s">
        <v>14</v>
      </c>
      <c r="B12" s="4" t="s">
        <v>15</v>
      </c>
      <c r="C12" s="4"/>
      <c r="D12" s="4"/>
      <c r="E12" s="4"/>
      <c r="F12" s="4"/>
    </row>
    <row r="13" customFormat="false" ht="30" hidden="false" customHeight="true" outlineLevel="0" collapsed="false">
      <c r="A13" s="3" t="s">
        <v>16</v>
      </c>
      <c r="B13" s="4" t="s">
        <v>17</v>
      </c>
      <c r="C13" s="4"/>
      <c r="D13" s="4"/>
      <c r="E13" s="4"/>
      <c r="F13" s="4"/>
    </row>
    <row r="14" customFormat="false" ht="30" hidden="false" customHeight="true" outlineLevel="0" collapsed="false">
      <c r="A14" s="3" t="s">
        <v>18</v>
      </c>
      <c r="B14" s="4" t="s">
        <v>19</v>
      </c>
      <c r="C14" s="4"/>
      <c r="D14" s="4"/>
      <c r="E14" s="4"/>
      <c r="F14" s="4"/>
    </row>
    <row r="15" customFormat="false" ht="30" hidden="false" customHeight="true" outlineLevel="0" collapsed="false">
      <c r="A15" s="3" t="s">
        <v>20</v>
      </c>
      <c r="B15" s="4" t="s">
        <v>21</v>
      </c>
      <c r="C15" s="4"/>
      <c r="D15" s="4"/>
      <c r="E15" s="4"/>
      <c r="F15" s="4"/>
    </row>
    <row r="16" customFormat="false" ht="30" hidden="false" customHeight="true" outlineLevel="0" collapsed="false">
      <c r="A16" s="3" t="s">
        <v>22</v>
      </c>
      <c r="B16" s="4" t="s">
        <v>23</v>
      </c>
      <c r="C16" s="4"/>
      <c r="D16" s="4"/>
      <c r="E16" s="4"/>
      <c r="F16" s="4"/>
    </row>
    <row r="17" customFormat="false" ht="30" hidden="false" customHeight="true" outlineLevel="0" collapsed="false">
      <c r="A17" s="3" t="s">
        <v>24</v>
      </c>
      <c r="B17" s="4" t="s">
        <v>25</v>
      </c>
      <c r="C17" s="4"/>
      <c r="D17" s="4"/>
      <c r="E17" s="4"/>
      <c r="F17" s="4"/>
    </row>
    <row r="18" customFormat="false" ht="30" hidden="false" customHeight="true" outlineLevel="0" collapsed="false">
      <c r="A18" s="3" t="s">
        <v>26</v>
      </c>
      <c r="B18" s="4" t="s">
        <v>27</v>
      </c>
      <c r="C18" s="4"/>
      <c r="D18" s="4"/>
      <c r="E18" s="4"/>
      <c r="F18" s="4"/>
    </row>
    <row r="19" customFormat="false" ht="30" hidden="false" customHeight="true" outlineLevel="0" collapsed="false">
      <c r="A19" s="3" t="s">
        <v>28</v>
      </c>
      <c r="B19" s="4" t="s">
        <v>29</v>
      </c>
      <c r="C19" s="4"/>
      <c r="D19" s="4"/>
      <c r="E19" s="4"/>
      <c r="F19" s="4"/>
    </row>
    <row r="20" customFormat="false" ht="30" hidden="false" customHeight="true" outlineLevel="0" collapsed="false">
      <c r="A20" s="3" t="s">
        <v>30</v>
      </c>
      <c r="B20" s="4" t="s">
        <v>31</v>
      </c>
      <c r="C20" s="4"/>
      <c r="D20" s="4"/>
      <c r="E20" s="4"/>
      <c r="F20" s="4"/>
    </row>
  </sheetData>
  <mergeCells count="19">
    <mergeCell ref="A1:F1"/>
    <mergeCell ref="A2:F2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20"/>
    <col collapsed="false" customWidth="true" hidden="false" outlineLevel="0" max="4" min="4" style="0" width="16"/>
    <col collapsed="false" customWidth="true" hidden="false" outlineLevel="0" max="6" min="5" style="0" width="22"/>
    <col collapsed="false" customWidth="true" hidden="false" outlineLevel="0" max="7" min="7" style="0" width="20"/>
    <col collapsed="false" customWidth="true" hidden="false" outlineLevel="0" max="8" min="8" style="0" width="16"/>
    <col collapsed="false" customWidth="true" hidden="false" outlineLevel="0" max="9" min="9" style="0" width="12"/>
  </cols>
  <sheetData>
    <row r="1" customFormat="false" ht="18.55" hidden="false" customHeight="false" outlineLevel="0" collapsed="false">
      <c r="A1" s="1" t="s">
        <v>32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33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6" t="s">
        <v>34</v>
      </c>
      <c r="B4" s="6" t="s">
        <v>35</v>
      </c>
      <c r="C4" s="6" t="s">
        <v>36</v>
      </c>
      <c r="D4" s="6" t="s">
        <v>37</v>
      </c>
      <c r="E4" s="6" t="s">
        <v>38</v>
      </c>
      <c r="F4" s="6" t="s">
        <v>39</v>
      </c>
      <c r="G4" s="6" t="s">
        <v>40</v>
      </c>
      <c r="H4" s="6" t="s">
        <v>41</v>
      </c>
      <c r="I4" s="6" t="s">
        <v>42</v>
      </c>
    </row>
    <row r="5" customFormat="false" ht="15" hidden="false" customHeight="false" outlineLevel="0" collapsed="false">
      <c r="A5" s="7" t="n">
        <v>2013</v>
      </c>
      <c r="B5" s="8" t="n">
        <v>351208258415.59</v>
      </c>
      <c r="C5" s="8" t="n">
        <v>44603470588.89</v>
      </c>
      <c r="D5" s="8" t="n">
        <v>0</v>
      </c>
      <c r="E5" s="9" t="n">
        <f aca="false">B5+C5+D5</f>
        <v>395811729004.48</v>
      </c>
      <c r="F5" s="8" t="n">
        <v>768024440131.99</v>
      </c>
      <c r="G5" s="8" t="n">
        <v>5331618999627.08</v>
      </c>
      <c r="H5" s="10" t="n">
        <f aca="false">E5/G5</f>
        <v>0.0742385622513846</v>
      </c>
      <c r="I5" s="11" t="s">
        <v>43</v>
      </c>
    </row>
    <row r="6" customFormat="false" ht="15" hidden="false" customHeight="false" outlineLevel="0" collapsed="false">
      <c r="A6" s="7" t="n">
        <v>2014</v>
      </c>
      <c r="B6" s="8" t="n">
        <v>374500455243.7</v>
      </c>
      <c r="C6" s="8" t="n">
        <v>48736779406.45</v>
      </c>
      <c r="D6" s="8" t="n">
        <v>0</v>
      </c>
      <c r="E6" s="9" t="n">
        <f aca="false">B6+C6+D6</f>
        <v>423237234650.15</v>
      </c>
      <c r="F6" s="8" t="n">
        <v>771787132328.83</v>
      </c>
      <c r="G6" s="8" t="n">
        <v>5778953000008.59</v>
      </c>
      <c r="H6" s="10" t="n">
        <f aca="false">E6/G6</f>
        <v>0.0732377014745614</v>
      </c>
      <c r="I6" s="11" t="s">
        <v>43</v>
      </c>
    </row>
    <row r="7" customFormat="false" ht="15" hidden="false" customHeight="false" outlineLevel="0" collapsed="false">
      <c r="A7" s="7" t="n">
        <v>2015</v>
      </c>
      <c r="B7" s="8" t="n">
        <v>385291418665.57</v>
      </c>
      <c r="C7" s="8" t="n">
        <v>52456331446.13</v>
      </c>
      <c r="D7" s="8" t="n">
        <v>0</v>
      </c>
      <c r="E7" s="9" t="n">
        <f aca="false">B7+C7+D7</f>
        <v>437747750111.7</v>
      </c>
      <c r="F7" s="8" t="n">
        <v>721263493891.62</v>
      </c>
      <c r="G7" s="8" t="n">
        <v>5995786999726.3</v>
      </c>
      <c r="H7" s="10" t="n">
        <f aca="false">E7/G7</f>
        <v>0.0730092229980289</v>
      </c>
      <c r="I7" s="11" t="s">
        <v>43</v>
      </c>
    </row>
    <row r="8" customFormat="false" ht="15" hidden="false" customHeight="false" outlineLevel="0" collapsed="false">
      <c r="A8" s="7" t="n">
        <v>2016</v>
      </c>
      <c r="B8" s="8" t="n">
        <v>404214537044.43</v>
      </c>
      <c r="C8" s="8" t="n">
        <v>52326423881.55</v>
      </c>
      <c r="D8" s="8" t="n">
        <v>0</v>
      </c>
      <c r="E8" s="9" t="n">
        <f aca="false">B8+C8+D8</f>
        <v>456540960925.98</v>
      </c>
      <c r="F8" s="8" t="n">
        <v>707726271317.67</v>
      </c>
      <c r="G8" s="8" t="n">
        <v>6269328000659.18</v>
      </c>
      <c r="H8" s="10" t="n">
        <f aca="false">E8/G8</f>
        <v>0.0728213551560833</v>
      </c>
      <c r="I8" s="11" t="s">
        <v>43</v>
      </c>
    </row>
    <row r="9" customFormat="false" ht="15" hidden="false" customHeight="false" outlineLevel="0" collapsed="false">
      <c r="A9" s="7" t="n">
        <v>2017</v>
      </c>
      <c r="B9" s="8" t="n">
        <v>437205536595.41</v>
      </c>
      <c r="C9" s="8" t="n">
        <v>54880868786.6</v>
      </c>
      <c r="D9" s="8" t="n">
        <v>0</v>
      </c>
      <c r="E9" s="9" t="n">
        <f aca="false">B9+C9+D9</f>
        <v>492086405382.01</v>
      </c>
      <c r="F9" s="8" t="n">
        <v>740989005972.98</v>
      </c>
      <c r="G9" s="8" t="n">
        <v>6585479000139.78</v>
      </c>
      <c r="H9" s="10" t="n">
        <f aca="false">E9/G9</f>
        <v>0.0747229480758446</v>
      </c>
      <c r="I9" s="11" t="s">
        <v>43</v>
      </c>
    </row>
    <row r="10" customFormat="false" ht="15" hidden="false" customHeight="false" outlineLevel="0" collapsed="false">
      <c r="A10" s="7" t="n">
        <v>2018</v>
      </c>
      <c r="B10" s="8" t="n">
        <v>472618579441.61</v>
      </c>
      <c r="C10" s="8" t="n">
        <v>62298307526.46</v>
      </c>
      <c r="D10" s="8" t="n">
        <v>0</v>
      </c>
      <c r="E10" s="9" t="n">
        <f aca="false">B10+C10+D10</f>
        <v>534916886968.07</v>
      </c>
      <c r="F10" s="8" t="n">
        <v>776403550007.77</v>
      </c>
      <c r="G10" s="8" t="n">
        <v>7004140999893.37</v>
      </c>
      <c r="H10" s="10" t="n">
        <f aca="false">E10/G10</f>
        <v>0.076371518930903</v>
      </c>
      <c r="I10" s="11" t="s">
        <v>43</v>
      </c>
    </row>
    <row r="11" customFormat="false" ht="15" hidden="false" customHeight="false" outlineLevel="0" collapsed="false">
      <c r="A11" s="7" t="n">
        <v>2019</v>
      </c>
      <c r="B11" s="8" t="n">
        <v>512501165557.69</v>
      </c>
      <c r="C11" s="8" t="n">
        <v>72575738376.57</v>
      </c>
      <c r="D11" s="8" t="n">
        <v>11699003388.68</v>
      </c>
      <c r="E11" s="9" t="n">
        <f aca="false">B11+C11+D11</f>
        <v>596775907322.94</v>
      </c>
      <c r="F11" s="8" t="n">
        <v>830429996370.55</v>
      </c>
      <c r="G11" s="8" t="n">
        <v>7389130999453.28</v>
      </c>
      <c r="H11" s="10" t="n">
        <f aca="false">E11/G11</f>
        <v>0.0807640177670548</v>
      </c>
      <c r="I11" s="11" t="s">
        <v>43</v>
      </c>
    </row>
    <row r="12" customFormat="false" ht="15" hidden="false" customHeight="false" outlineLevel="0" collapsed="false">
      <c r="A12" s="7" t="n">
        <v>2020</v>
      </c>
      <c r="B12" s="8" t="n">
        <v>525280463571.25</v>
      </c>
      <c r="C12" s="8" t="n">
        <v>72939656553.14</v>
      </c>
      <c r="D12" s="8" t="n">
        <v>12775546215.27</v>
      </c>
      <c r="E12" s="9" t="n">
        <f aca="false">B12+C12+D12</f>
        <v>610995666339.66</v>
      </c>
      <c r="F12" s="8" t="n">
        <v>813469963677.64</v>
      </c>
      <c r="G12" s="8" t="n">
        <v>7609597000575.82</v>
      </c>
      <c r="H12" s="10" t="n">
        <f aca="false">E12/G12</f>
        <v>0.080292775858357</v>
      </c>
      <c r="I12" s="11" t="s">
        <v>43</v>
      </c>
    </row>
    <row r="13" customFormat="false" ht="15" hidden="false" customHeight="false" outlineLevel="0" collapsed="false">
      <c r="A13" s="7" t="n">
        <v>2021</v>
      </c>
      <c r="B13" s="8" t="n">
        <v>655213422197.43</v>
      </c>
      <c r="C13" s="8" t="n">
        <v>90315695421.34</v>
      </c>
      <c r="D13" s="8" t="n">
        <v>15797405283.66</v>
      </c>
      <c r="E13" s="9" t="n">
        <f aca="false">B13+C13+D13</f>
        <v>761326522902.43</v>
      </c>
      <c r="F13" s="8" t="n">
        <v>920959815188.44</v>
      </c>
      <c r="G13" s="8" t="n">
        <v>9012141999284.48</v>
      </c>
      <c r="H13" s="10" t="n">
        <f aca="false">E13/G13</f>
        <v>0.0844778658572929</v>
      </c>
      <c r="I13" s="11" t="s">
        <v>43</v>
      </c>
    </row>
    <row r="14" customFormat="false" ht="15" hidden="false" customHeight="false" outlineLevel="0" collapsed="false">
      <c r="A14" s="7" t="n">
        <v>2022</v>
      </c>
      <c r="B14" s="8" t="n">
        <v>694424706419.7</v>
      </c>
      <c r="C14" s="8" t="n">
        <v>105738689405.94</v>
      </c>
      <c r="D14" s="8" t="n">
        <v>14732300782.29</v>
      </c>
      <c r="E14" s="9" t="n">
        <f aca="false">B14+C14+D14</f>
        <v>814895696607.93</v>
      </c>
      <c r="F14" s="8" t="n">
        <v>931854922371.98</v>
      </c>
      <c r="G14" s="8" t="n">
        <v>10079676679176</v>
      </c>
      <c r="H14" s="10" t="n">
        <f aca="false">E14/G14</f>
        <v>0.0808454201999807</v>
      </c>
      <c r="I14" s="11" t="s">
        <v>43</v>
      </c>
    </row>
    <row r="15" customFormat="false" ht="15" hidden="false" customHeight="false" outlineLevel="0" collapsed="false">
      <c r="A15" s="7" t="n">
        <v>2023</v>
      </c>
      <c r="B15" s="8" t="n">
        <v>708531573094.66</v>
      </c>
      <c r="C15" s="8" t="n">
        <v>120982841687.58</v>
      </c>
      <c r="D15" s="8" t="n">
        <v>12037722674.32</v>
      </c>
      <c r="E15" s="9" t="n">
        <f aca="false">B15+C15+D15</f>
        <v>841552137456.56</v>
      </c>
      <c r="F15" s="8" t="n">
        <v>919830840972.45</v>
      </c>
      <c r="G15" s="8" t="n">
        <v>10943344667905</v>
      </c>
      <c r="H15" s="10" t="n">
        <f aca="false">E15/G15</f>
        <v>0.0769008162490479</v>
      </c>
      <c r="I15" s="11" t="s">
        <v>43</v>
      </c>
    </row>
    <row r="16" customFormat="false" ht="15" hidden="false" customHeight="false" outlineLevel="0" collapsed="false">
      <c r="A16" s="7" t="n">
        <v>2024</v>
      </c>
      <c r="B16" s="8" t="n">
        <v>814527574371.58</v>
      </c>
      <c r="C16" s="8" t="n">
        <v>139810741117.97</v>
      </c>
      <c r="D16" s="8" t="n">
        <v>13618393510.28</v>
      </c>
      <c r="E16" s="9" t="n">
        <f aca="false">B16+C16+D16</f>
        <v>967956708999.83</v>
      </c>
      <c r="F16" s="8" t="n">
        <v>1009234108781.18</v>
      </c>
      <c r="G16" s="8" t="n">
        <v>11779250581628.3</v>
      </c>
      <c r="H16" s="10" t="n">
        <f aca="false">E16/G16</f>
        <v>0.0821747276952847</v>
      </c>
      <c r="I16" s="11" t="s">
        <v>43</v>
      </c>
    </row>
    <row r="17" customFormat="false" ht="15" hidden="false" customHeight="false" outlineLevel="0" collapsed="false">
      <c r="A17" s="7" t="n">
        <v>2025</v>
      </c>
      <c r="B17" s="8" t="n">
        <v>875783701718.08</v>
      </c>
      <c r="C17" s="8" t="n">
        <v>153789986855.54</v>
      </c>
      <c r="D17" s="8" t="n">
        <v>13981757501.54</v>
      </c>
      <c r="E17" s="9" t="n">
        <f aca="false">B17+C17+D17</f>
        <v>1043555446075.16</v>
      </c>
      <c r="F17" s="8" t="n">
        <v>1043555446075.16</v>
      </c>
      <c r="G17" s="8" t="n">
        <v>12738565613881.1</v>
      </c>
      <c r="H17" s="10" t="n">
        <f aca="false">E17/G17</f>
        <v>0.0819209538739595</v>
      </c>
      <c r="I17" s="11" t="s">
        <v>43</v>
      </c>
    </row>
    <row r="19" customFormat="false" ht="39.75" hidden="false" customHeight="true" outlineLevel="0" collapsed="false">
      <c r="A19" s="12" t="s">
        <v>44</v>
      </c>
      <c r="B19" s="12"/>
      <c r="C19" s="12"/>
      <c r="D19" s="12"/>
      <c r="E19" s="12"/>
      <c r="F19" s="12"/>
      <c r="G19" s="12"/>
      <c r="H19" s="12"/>
      <c r="I19" s="12"/>
    </row>
  </sheetData>
  <mergeCells count="3">
    <mergeCell ref="A1:F1"/>
    <mergeCell ref="A2:F2"/>
    <mergeCell ref="A19:I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4"/>
    <col collapsed="false" customWidth="true" hidden="false" outlineLevel="0" max="4" min="4" style="0" width="42"/>
  </cols>
  <sheetData>
    <row r="1" customFormat="false" ht="18.55" hidden="false" customHeight="false" outlineLevel="0" collapsed="false">
      <c r="A1" s="1" t="s">
        <v>45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46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6" t="s">
        <v>34</v>
      </c>
      <c r="B4" s="6" t="s">
        <v>47</v>
      </c>
      <c r="C4" s="6" t="s">
        <v>48</v>
      </c>
      <c r="D4" s="6" t="s">
        <v>49</v>
      </c>
    </row>
    <row r="5" customFormat="false" ht="15" hidden="false" customHeight="false" outlineLevel="0" collapsed="false">
      <c r="A5" s="7" t="n">
        <v>2026</v>
      </c>
      <c r="B5" s="13" t="n">
        <v>0.0199</v>
      </c>
      <c r="C5" s="13" t="n">
        <v>0.0512</v>
      </c>
      <c r="D5" s="11" t="s">
        <v>50</v>
      </c>
    </row>
    <row r="6" customFormat="false" ht="15" hidden="false" customHeight="false" outlineLevel="0" collapsed="false">
      <c r="A6" s="7" t="n">
        <v>2027</v>
      </c>
      <c r="B6" s="13" t="n">
        <v>0.016</v>
      </c>
      <c r="C6" s="13" t="n">
        <v>0.0422</v>
      </c>
      <c r="D6" s="11" t="s">
        <v>50</v>
      </c>
    </row>
    <row r="7" customFormat="false" ht="15" hidden="false" customHeight="false" outlineLevel="0" collapsed="false">
      <c r="A7" s="7" t="n">
        <v>2028</v>
      </c>
      <c r="B7" s="13" t="n">
        <v>0.02</v>
      </c>
      <c r="C7" s="13" t="n">
        <v>0.038</v>
      </c>
      <c r="D7" s="11" t="s">
        <v>50</v>
      </c>
    </row>
    <row r="8" customFormat="false" ht="15" hidden="false" customHeight="false" outlineLevel="0" collapsed="false">
      <c r="A8" s="7" t="n">
        <v>2029</v>
      </c>
      <c r="B8" s="13" t="n">
        <v>0.02</v>
      </c>
      <c r="C8" s="13" t="n">
        <v>0.035</v>
      </c>
      <c r="D8" s="11" t="s">
        <v>50</v>
      </c>
    </row>
    <row r="9" customFormat="false" ht="15" hidden="false" customHeight="false" outlineLevel="0" collapsed="false">
      <c r="A9" s="7" t="n">
        <v>2030</v>
      </c>
      <c r="B9" s="13" t="n">
        <v>0.02</v>
      </c>
      <c r="C9" s="13" t="n">
        <v>0.035</v>
      </c>
      <c r="D9" s="11" t="s">
        <v>50</v>
      </c>
    </row>
    <row r="10" customFormat="false" ht="15" hidden="false" customHeight="false" outlineLevel="0" collapsed="false">
      <c r="A10" s="7" t="n">
        <v>2031</v>
      </c>
      <c r="B10" s="13" t="n">
        <v>0.022</v>
      </c>
      <c r="C10" s="13" t="n">
        <v>0.03</v>
      </c>
      <c r="D10" s="11" t="s">
        <v>51</v>
      </c>
    </row>
    <row r="11" customFormat="false" ht="15" hidden="false" customHeight="false" outlineLevel="0" collapsed="false">
      <c r="A11" s="7" t="n">
        <v>2032</v>
      </c>
      <c r="B11" s="13" t="n">
        <v>0.022</v>
      </c>
      <c r="C11" s="13" t="n">
        <v>0.03</v>
      </c>
      <c r="D11" s="11" t="s">
        <v>51</v>
      </c>
    </row>
    <row r="12" customFormat="false" ht="15" hidden="false" customHeight="false" outlineLevel="0" collapsed="false">
      <c r="A12" s="7" t="n">
        <v>2033</v>
      </c>
      <c r="B12" s="13" t="n">
        <v>0.022</v>
      </c>
      <c r="C12" s="13" t="n">
        <v>0.03</v>
      </c>
      <c r="D12" s="11" t="s">
        <v>51</v>
      </c>
    </row>
    <row r="14" customFormat="false" ht="54.75" hidden="false" customHeight="true" outlineLevel="0" collapsed="false">
      <c r="A14" s="12" t="s">
        <v>52</v>
      </c>
      <c r="B14" s="12"/>
      <c r="C14" s="12"/>
      <c r="D14" s="12"/>
    </row>
  </sheetData>
  <mergeCells count="3">
    <mergeCell ref="A1:F1"/>
    <mergeCell ref="A2:F2"/>
    <mergeCell ref="A14:D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2"/>
    <col collapsed="false" customWidth="true" hidden="false" outlineLevel="0" max="3" min="3" style="0" width="20"/>
  </cols>
  <sheetData>
    <row r="1" customFormat="false" ht="18.55" hidden="false" customHeight="false" outlineLevel="0" collapsed="false">
      <c r="A1" s="1" t="s">
        <v>53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54</v>
      </c>
      <c r="B2" s="2"/>
      <c r="C2" s="2"/>
      <c r="D2" s="2"/>
      <c r="E2" s="2"/>
      <c r="F2" s="2"/>
    </row>
    <row r="4" customFormat="false" ht="25.35" hidden="false" customHeight="false" outlineLevel="0" collapsed="false">
      <c r="A4" s="6" t="s">
        <v>34</v>
      </c>
      <c r="B4" s="6" t="s">
        <v>40</v>
      </c>
      <c r="C4" s="6" t="s">
        <v>55</v>
      </c>
    </row>
    <row r="5" customFormat="false" ht="15" hidden="false" customHeight="false" outlineLevel="0" collapsed="false">
      <c r="A5" s="7" t="n">
        <v>2025</v>
      </c>
      <c r="B5" s="8" t="n">
        <v>12738565613881.1</v>
      </c>
      <c r="C5" s="14"/>
    </row>
    <row r="6" customFormat="false" ht="15" hidden="false" customHeight="false" outlineLevel="0" collapsed="false">
      <c r="A6" s="15" t="n">
        <v>2026</v>
      </c>
      <c r="B6" s="9" t="n">
        <f aca="false">B5*(1+'Premissas macro 2026-2033'!B5)*(1+'Premissas macro 2026-2033'!C5)</f>
        <v>13657256698760.7</v>
      </c>
      <c r="C6" s="10" t="n">
        <f aca="false">B6/B5-1</f>
        <v>0.0721188799999999</v>
      </c>
    </row>
    <row r="7" customFormat="false" ht="15" hidden="false" customHeight="false" outlineLevel="0" collapsed="false">
      <c r="A7" s="15" t="n">
        <v>2027</v>
      </c>
      <c r="B7" s="9" t="n">
        <f aca="false">B6*(1+'Premissas macro 2026-2033'!B6)*(1+'Premissas macro 2026-2033'!C6)</f>
        <v>14461330418351.6</v>
      </c>
      <c r="C7" s="10" t="n">
        <f aca="false">B7/B6-1</f>
        <v>0.0588751999999999</v>
      </c>
    </row>
    <row r="8" customFormat="false" ht="15" hidden="false" customHeight="false" outlineLevel="0" collapsed="false">
      <c r="A8" s="15" t="n">
        <v>2028</v>
      </c>
      <c r="B8" s="9" t="n">
        <f aca="false">B7*(1+'Premissas macro 2026-2033'!B7)*(1+'Premissas macro 2026-2033'!C7)</f>
        <v>15311078193733.9</v>
      </c>
      <c r="C8" s="10" t="n">
        <f aca="false">B8/B7-1</f>
        <v>0.0587599999999999</v>
      </c>
    </row>
    <row r="9" customFormat="false" ht="15" hidden="false" customHeight="false" outlineLevel="0" collapsed="false">
      <c r="A9" s="15" t="n">
        <v>2029</v>
      </c>
      <c r="B9" s="9" t="n">
        <f aca="false">B8*(1+'Premissas macro 2026-2033'!B8)*(1+'Premissas macro 2026-2033'!C8)</f>
        <v>16163905249124.9</v>
      </c>
      <c r="C9" s="10" t="n">
        <f aca="false">B9/B8-1</f>
        <v>0.0557000000000001</v>
      </c>
    </row>
    <row r="10" customFormat="false" ht="15" hidden="false" customHeight="false" outlineLevel="0" collapsed="false">
      <c r="A10" s="15" t="n">
        <v>2030</v>
      </c>
      <c r="B10" s="9" t="n">
        <f aca="false">B9*(1+'Premissas macro 2026-2033'!B9)*(1+'Premissas macro 2026-2033'!C9)</f>
        <v>17064234771501.2</v>
      </c>
      <c r="C10" s="10" t="n">
        <f aca="false">B10/B9-1</f>
        <v>0.0556999999999999</v>
      </c>
    </row>
    <row r="11" customFormat="false" ht="15" hidden="false" customHeight="false" outlineLevel="0" collapsed="false">
      <c r="A11" s="15" t="n">
        <v>2031</v>
      </c>
      <c r="B11" s="9" t="n">
        <f aca="false">B10*(1+'Premissas macro 2026-2033'!B10)*(1+'Premissas macro 2026-2033'!C10)</f>
        <v>17962837374568.4</v>
      </c>
      <c r="C11" s="10" t="n">
        <f aca="false">B11/B10-1</f>
        <v>0.0526599999999999</v>
      </c>
    </row>
    <row r="12" customFormat="false" ht="15" hidden="false" customHeight="false" outlineLevel="0" collapsed="false">
      <c r="A12" s="15" t="n">
        <v>2032</v>
      </c>
      <c r="B12" s="9" t="n">
        <f aca="false">B11*(1+'Premissas macro 2026-2033'!B11)*(1+'Premissas macro 2026-2033'!C11)</f>
        <v>18908760390713.2</v>
      </c>
      <c r="C12" s="10" t="n">
        <f aca="false">B12/B11-1</f>
        <v>0.0526599999999999</v>
      </c>
    </row>
    <row r="13" customFormat="false" ht="15" hidden="false" customHeight="false" outlineLevel="0" collapsed="false">
      <c r="A13" s="15" t="n">
        <v>2033</v>
      </c>
      <c r="B13" s="9" t="n">
        <f aca="false">B12*(1+'Premissas macro 2026-2033'!B12)*(1+'Premissas macro 2026-2033'!C12)</f>
        <v>19904495712888.2</v>
      </c>
      <c r="C13" s="10" t="n">
        <f aca="false">B13/B12-1</f>
        <v>0.0526599999999999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5" min="4" style="0" width="20"/>
    <col collapsed="false" customWidth="true" hidden="false" outlineLevel="0" max="6" min="6" style="0" width="22"/>
    <col collapsed="false" customWidth="true" hidden="false" outlineLevel="0" max="7" min="7" style="0" width="20"/>
    <col collapsed="false" customWidth="true" hidden="false" outlineLevel="0" max="8" min="8" style="0" width="14"/>
    <col collapsed="false" customWidth="true" hidden="false" outlineLevel="0" max="9" min="9" style="0" width="22"/>
  </cols>
  <sheetData>
    <row r="1" customFormat="false" ht="18.55" hidden="false" customHeight="false" outlineLevel="0" collapsed="false">
      <c r="A1" s="1" t="s">
        <v>56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57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16" t="s">
        <v>58</v>
      </c>
      <c r="B4" s="16"/>
      <c r="C4" s="16"/>
      <c r="D4" s="16"/>
      <c r="E4" s="16"/>
      <c r="F4" s="16"/>
      <c r="G4" s="16"/>
      <c r="H4" s="16"/>
    </row>
    <row r="5" customFormat="false" ht="25.35" hidden="false" customHeight="false" outlineLevel="0" collapsed="false">
      <c r="A5" s="6" t="s">
        <v>34</v>
      </c>
      <c r="B5" s="6" t="s">
        <v>59</v>
      </c>
      <c r="C5" s="6" t="s">
        <v>60</v>
      </c>
      <c r="D5" s="6" t="s">
        <v>61</v>
      </c>
      <c r="E5" s="6" t="s">
        <v>62</v>
      </c>
    </row>
    <row r="6" customFormat="false" ht="15" hidden="false" customHeight="false" outlineLevel="0" collapsed="false">
      <c r="A6" s="15" t="n">
        <v>2024</v>
      </c>
      <c r="B6" s="9" t="n">
        <f aca="false">'Série histórica 2013-2025'!E16</f>
        <v>967956708999.83</v>
      </c>
      <c r="C6" s="9" t="n">
        <f aca="false">'Série histórica 2013-2025'!G16</f>
        <v>11779250581628.3</v>
      </c>
      <c r="D6" s="10" t="n">
        <f aca="false">B6/C6</f>
        <v>0.0821747276952847</v>
      </c>
      <c r="E6" s="11" t="s">
        <v>63</v>
      </c>
    </row>
    <row r="7" customFormat="false" ht="15" hidden="false" customHeight="false" outlineLevel="0" collapsed="false">
      <c r="A7" s="15" t="n">
        <v>2025</v>
      </c>
      <c r="B7" s="9" t="n">
        <f aca="false">'Série histórica 2013-2025'!E17</f>
        <v>1043555446075.16</v>
      </c>
      <c r="C7" s="9" t="n">
        <f aca="false">'Série histórica 2013-2025'!G17</f>
        <v>12738565613881.1</v>
      </c>
      <c r="D7" s="10" t="n">
        <f aca="false">B7/C7</f>
        <v>0.0819209538739595</v>
      </c>
      <c r="E7" s="11" t="s">
        <v>63</v>
      </c>
    </row>
    <row r="8" customFormat="false" ht="15" hidden="false" customHeight="false" outlineLevel="0" collapsed="false">
      <c r="A8" s="7" t="n">
        <v>2026</v>
      </c>
      <c r="B8" s="8" t="n">
        <v>1032693242370.6</v>
      </c>
      <c r="C8" s="8" t="n">
        <v>13656851382430.4</v>
      </c>
      <c r="D8" s="10" t="n">
        <f aca="false">B8/C8</f>
        <v>0.0756172278259664</v>
      </c>
      <c r="E8" s="11" t="s">
        <v>64</v>
      </c>
    </row>
    <row r="9" customFormat="false" ht="15" hidden="false" customHeight="false" outlineLevel="0" collapsed="false">
      <c r="A9" s="17" t="s">
        <v>65</v>
      </c>
      <c r="B9" s="17"/>
      <c r="C9" s="17"/>
      <c r="D9" s="18" t="n">
        <f aca="false">AVERAGE(D6:D8)</f>
        <v>0.0799043031317369</v>
      </c>
      <c r="E9" s="14"/>
    </row>
    <row r="11" customFormat="false" ht="45" hidden="false" customHeight="true" outlineLevel="0" collapsed="false">
      <c r="A11" s="12" t="s">
        <v>66</v>
      </c>
      <c r="B11" s="12"/>
      <c r="C11" s="12"/>
      <c r="D11" s="12"/>
      <c r="E11" s="12"/>
      <c r="F11" s="12"/>
      <c r="G11" s="12"/>
      <c r="H11" s="12"/>
    </row>
    <row r="13" customFormat="false" ht="37.3" hidden="false" customHeight="false" outlineLevel="0" collapsed="false">
      <c r="A13" s="6" t="s">
        <v>34</v>
      </c>
      <c r="B13" s="6" t="s">
        <v>67</v>
      </c>
      <c r="C13" s="6" t="s">
        <v>68</v>
      </c>
      <c r="D13" s="6" t="s">
        <v>40</v>
      </c>
      <c r="E13" s="6" t="s">
        <v>69</v>
      </c>
      <c r="F13" s="6" t="s">
        <v>70</v>
      </c>
      <c r="G13" s="6" t="s">
        <v>71</v>
      </c>
      <c r="H13" s="6" t="s">
        <v>72</v>
      </c>
    </row>
    <row r="14" customFormat="false" ht="15" hidden="false" customHeight="false" outlineLevel="0" collapsed="false">
      <c r="A14" s="15" t="n">
        <v>2029</v>
      </c>
      <c r="B14" s="19" t="n">
        <v>0.9</v>
      </c>
      <c r="C14" s="10" t="n">
        <f aca="false">1-B14</f>
        <v>0.1</v>
      </c>
      <c r="D14" s="9" t="n">
        <f aca="false">'PIB projetado'!B9</f>
        <v>16163905249124.9</v>
      </c>
      <c r="E14" s="9" t="n">
        <f aca="false">$D$9*D14</f>
        <v>1291565584818.75</v>
      </c>
      <c r="F14" s="9" t="n">
        <f aca="false">E14*B14</f>
        <v>1162409026336.87</v>
      </c>
      <c r="G14" s="9" t="n">
        <f aca="false">E14*C14</f>
        <v>129156558481.875</v>
      </c>
      <c r="H14" s="10" t="n">
        <f aca="false">E14/D14</f>
        <v>0.0799043031317369</v>
      </c>
    </row>
    <row r="15" customFormat="false" ht="15" hidden="false" customHeight="false" outlineLevel="0" collapsed="false">
      <c r="A15" s="15" t="n">
        <v>2030</v>
      </c>
      <c r="B15" s="19" t="n">
        <v>0.8</v>
      </c>
      <c r="C15" s="10" t="n">
        <f aca="false">1-B15</f>
        <v>0.2</v>
      </c>
      <c r="D15" s="9" t="n">
        <f aca="false">'PIB projetado'!B10</f>
        <v>17064234771501.2</v>
      </c>
      <c r="E15" s="9" t="n">
        <f aca="false">$D$9*D15</f>
        <v>1363505787893.15</v>
      </c>
      <c r="F15" s="9" t="n">
        <f aca="false">E15*B15</f>
        <v>1090804630314.52</v>
      </c>
      <c r="G15" s="9" t="n">
        <f aca="false">E15*C15</f>
        <v>272701157578.631</v>
      </c>
      <c r="H15" s="10" t="n">
        <f aca="false">E15/D15</f>
        <v>0.0799043031317369</v>
      </c>
    </row>
    <row r="16" customFormat="false" ht="15" hidden="false" customHeight="false" outlineLevel="0" collapsed="false">
      <c r="A16" s="15" t="n">
        <v>2031</v>
      </c>
      <c r="B16" s="19" t="n">
        <v>0.7</v>
      </c>
      <c r="C16" s="10" t="n">
        <f aca="false">1-B16</f>
        <v>0.3</v>
      </c>
      <c r="D16" s="9" t="n">
        <f aca="false">'PIB projetado'!B11</f>
        <v>17962837374568.4</v>
      </c>
      <c r="E16" s="9" t="n">
        <f aca="false">$D$9*D16</f>
        <v>1435308002683.61</v>
      </c>
      <c r="F16" s="9" t="n">
        <f aca="false">E16*B16</f>
        <v>1004715601878.53</v>
      </c>
      <c r="G16" s="9" t="n">
        <f aca="false">E16*C16</f>
        <v>430592400805.082</v>
      </c>
      <c r="H16" s="10" t="n">
        <f aca="false">E16/D16</f>
        <v>0.0799043031317369</v>
      </c>
    </row>
    <row r="17" customFormat="false" ht="15" hidden="false" customHeight="false" outlineLevel="0" collapsed="false">
      <c r="A17" s="15" t="n">
        <v>2032</v>
      </c>
      <c r="B17" s="19" t="n">
        <v>0.6</v>
      </c>
      <c r="C17" s="10" t="n">
        <f aca="false">1-B17</f>
        <v>0.4</v>
      </c>
      <c r="D17" s="9" t="n">
        <f aca="false">'PIB projetado'!B12</f>
        <v>18908760390713.2</v>
      </c>
      <c r="E17" s="9" t="n">
        <f aca="false">$D$9*D17</f>
        <v>1510891322104.93</v>
      </c>
      <c r="F17" s="9" t="n">
        <f aca="false">E17*B17</f>
        <v>906534793262.956</v>
      </c>
      <c r="G17" s="9" t="n">
        <f aca="false">E17*C17</f>
        <v>604356528841.971</v>
      </c>
      <c r="H17" s="10" t="n">
        <f aca="false">E17/D17</f>
        <v>0.0799043031317369</v>
      </c>
    </row>
    <row r="18" customFormat="false" ht="15" hidden="false" customHeight="false" outlineLevel="0" collapsed="false">
      <c r="A18" s="15" t="n">
        <v>2033</v>
      </c>
      <c r="B18" s="19" t="n">
        <v>0</v>
      </c>
      <c r="C18" s="10" t="n">
        <f aca="false">1-B18</f>
        <v>1</v>
      </c>
      <c r="D18" s="9" t="n">
        <f aca="false">'PIB projetado'!B13</f>
        <v>19904495712888.2</v>
      </c>
      <c r="E18" s="9" t="n">
        <f aca="false">$D$9*D18</f>
        <v>1590454859126.97</v>
      </c>
      <c r="F18" s="9" t="n">
        <f aca="false">E18*B18</f>
        <v>0</v>
      </c>
      <c r="G18" s="9" t="n">
        <f aca="false">E18*C18</f>
        <v>1590454859126.97</v>
      </c>
      <c r="H18" s="10" t="n">
        <f aca="false">E18/D18</f>
        <v>0.0799043031317369</v>
      </c>
    </row>
    <row r="20" customFormat="false" ht="45" hidden="false" customHeight="true" outlineLevel="0" collapsed="false">
      <c r="A20" s="12" t="s">
        <v>73</v>
      </c>
      <c r="B20" s="12"/>
      <c r="C20" s="12"/>
      <c r="D20" s="12"/>
      <c r="E20" s="12"/>
      <c r="F20" s="12"/>
      <c r="G20" s="12"/>
      <c r="H20" s="12"/>
    </row>
    <row r="22" customFormat="false" ht="15" hidden="false" customHeight="false" outlineLevel="0" collapsed="false">
      <c r="A22" s="16" t="s">
        <v>74</v>
      </c>
      <c r="B22" s="16"/>
      <c r="C22" s="16"/>
      <c r="D22" s="16"/>
      <c r="E22" s="16"/>
      <c r="F22" s="16"/>
      <c r="G22" s="16"/>
      <c r="H22" s="16"/>
      <c r="I22" s="16"/>
    </row>
    <row r="23" customFormat="false" ht="25.35" hidden="false" customHeight="false" outlineLevel="0" collapsed="false">
      <c r="A23" s="6" t="s">
        <v>34</v>
      </c>
      <c r="B23" s="6" t="s">
        <v>75</v>
      </c>
      <c r="C23" s="6" t="s">
        <v>76</v>
      </c>
      <c r="D23" s="6" t="s">
        <v>77</v>
      </c>
      <c r="E23" s="6" t="s">
        <v>78</v>
      </c>
      <c r="F23" s="6" t="s">
        <v>79</v>
      </c>
      <c r="G23" s="6" t="s">
        <v>80</v>
      </c>
      <c r="H23" s="6" t="s">
        <v>81</v>
      </c>
      <c r="I23" s="6" t="s">
        <v>82</v>
      </c>
    </row>
    <row r="24" customFormat="false" ht="15" hidden="false" customHeight="false" outlineLevel="0" collapsed="false">
      <c r="A24" s="15" t="n">
        <v>2029</v>
      </c>
      <c r="B24" s="19" t="n">
        <v>0.8</v>
      </c>
      <c r="C24" s="19" t="n">
        <v>0.02</v>
      </c>
      <c r="D24" s="19" t="n">
        <v>0.05</v>
      </c>
      <c r="E24" s="9" t="n">
        <f aca="false">G14*B24</f>
        <v>103325246785.5</v>
      </c>
      <c r="F24" s="9" t="n">
        <f aca="false">G14*(1-B24)*C24</f>
        <v>516626233.9275</v>
      </c>
      <c r="G24" s="9" t="n">
        <f aca="false">G14*(1-B24)*(1-C24)*D24</f>
        <v>1265734273.12237</v>
      </c>
      <c r="H24" s="9" t="n">
        <f aca="false">G14*(1-B24)*(1-C24)*(1-D24)</f>
        <v>24048951189.3251</v>
      </c>
      <c r="I24" s="9" t="n">
        <f aca="false">E24+F24+G24+H24</f>
        <v>129156558481.875</v>
      </c>
    </row>
    <row r="25" customFormat="false" ht="15" hidden="false" customHeight="false" outlineLevel="0" collapsed="false">
      <c r="A25" s="15" t="n">
        <v>2030</v>
      </c>
      <c r="B25" s="19" t="n">
        <v>0.8</v>
      </c>
      <c r="C25" s="19" t="n">
        <v>0.01</v>
      </c>
      <c r="D25" s="19" t="n">
        <v>0.05</v>
      </c>
      <c r="E25" s="9" t="n">
        <f aca="false">G15*B25</f>
        <v>218160926062.905</v>
      </c>
      <c r="F25" s="9" t="n">
        <f aca="false">G15*(1-B25)*C25</f>
        <v>545402315.157261</v>
      </c>
      <c r="G25" s="9" t="n">
        <f aca="false">G15*(1-B25)*(1-C25)*D25</f>
        <v>2699741460.02844</v>
      </c>
      <c r="H25" s="9" t="n">
        <f aca="false">G15*(1-B25)*(1-C25)*(1-D25)</f>
        <v>51295087740.5404</v>
      </c>
      <c r="I25" s="9" t="n">
        <f aca="false">E25+F25+G25+H25</f>
        <v>272701157578.631</v>
      </c>
    </row>
    <row r="26" customFormat="false" ht="15" hidden="false" customHeight="false" outlineLevel="0" collapsed="false">
      <c r="A26" s="15" t="n">
        <v>2031</v>
      </c>
      <c r="B26" s="19" t="n">
        <v>0.8</v>
      </c>
      <c r="C26" s="19" t="n">
        <v>0.0067</v>
      </c>
      <c r="D26" s="19" t="n">
        <v>0.05</v>
      </c>
      <c r="E26" s="9" t="n">
        <f aca="false">G16*B26</f>
        <v>344473920644.066</v>
      </c>
      <c r="F26" s="9" t="n">
        <f aca="false">G16*(1-B26)*C26</f>
        <v>576993817.07881</v>
      </c>
      <c r="G26" s="9" t="n">
        <f aca="false">G16*(1-B26)*(1-C26)*D26</f>
        <v>4277074317.19688</v>
      </c>
      <c r="H26" s="9" t="n">
        <f aca="false">G16*(1-B26)*(1-C26)*(1-D26)</f>
        <v>81264412026.7408</v>
      </c>
      <c r="I26" s="9" t="n">
        <f aca="false">E26+F26+G26+H26</f>
        <v>430592400805.082</v>
      </c>
    </row>
    <row r="27" customFormat="false" ht="15" hidden="false" customHeight="false" outlineLevel="0" collapsed="false">
      <c r="A27" s="15" t="n">
        <v>2032</v>
      </c>
      <c r="B27" s="19" t="n">
        <v>0.8</v>
      </c>
      <c r="C27" s="19" t="n">
        <v>0.005</v>
      </c>
      <c r="D27" s="19" t="n">
        <v>0.05</v>
      </c>
      <c r="E27" s="9" t="n">
        <f aca="false">G17*B27</f>
        <v>483485223073.577</v>
      </c>
      <c r="F27" s="9" t="n">
        <f aca="false">G17*(1-B27)*C27</f>
        <v>604356528.84197</v>
      </c>
      <c r="G27" s="9" t="n">
        <f aca="false">G17*(1-B27)*(1-C27)*D27</f>
        <v>6013347461.97761</v>
      </c>
      <c r="H27" s="9" t="n">
        <f aca="false">G17*(1-B27)*(1-C27)*(1-D27)</f>
        <v>114253601777.575</v>
      </c>
      <c r="I27" s="9" t="n">
        <f aca="false">E27+F27+G27+H27</f>
        <v>604356528841.971</v>
      </c>
    </row>
    <row r="28" customFormat="false" ht="15" hidden="false" customHeight="false" outlineLevel="0" collapsed="false">
      <c r="A28" s="15" t="n">
        <v>2033</v>
      </c>
      <c r="B28" s="19" t="n">
        <v>0.9</v>
      </c>
      <c r="C28" s="19" t="n">
        <v>0.005</v>
      </c>
      <c r="D28" s="19" t="n">
        <v>0.05</v>
      </c>
      <c r="E28" s="9" t="n">
        <f aca="false">G18*B28</f>
        <v>1431409373214.27</v>
      </c>
      <c r="F28" s="9" t="n">
        <f aca="false">G18*(1-B28)*C28</f>
        <v>795227429.563486</v>
      </c>
      <c r="G28" s="9" t="n">
        <f aca="false">G18*(1-B28)*(1-C28)*D28</f>
        <v>7912512924.15668</v>
      </c>
      <c r="H28" s="9" t="n">
        <f aca="false">G18*(1-B28)*(1-C28)*(1-D28)</f>
        <v>150337745558.977</v>
      </c>
      <c r="I28" s="9" t="n">
        <f aca="false">E28+F28+G28+H28</f>
        <v>1590454859126.97</v>
      </c>
    </row>
    <row r="30" customFormat="false" ht="64.5" hidden="false" customHeight="true" outlineLevel="0" collapsed="false">
      <c r="A30" s="12" t="s">
        <v>83</v>
      </c>
      <c r="B30" s="12"/>
      <c r="C30" s="12"/>
      <c r="D30" s="12"/>
      <c r="E30" s="12"/>
      <c r="F30" s="12"/>
      <c r="G30" s="12"/>
      <c r="H30" s="12"/>
      <c r="I30" s="12"/>
    </row>
  </sheetData>
  <mergeCells count="8">
    <mergeCell ref="A1:F1"/>
    <mergeCell ref="A2:F2"/>
    <mergeCell ref="A4:H4"/>
    <mergeCell ref="A9:C9"/>
    <mergeCell ref="A11:H11"/>
    <mergeCell ref="A20:H20"/>
    <mergeCell ref="A22:I22"/>
    <mergeCell ref="A30:I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2026-08-02T14:52:36Z</dcterms:created>
  <dc:creator>openpyxl</dc:creator>
  <dc:description/>
  <dc:language>en-US</dc:language>
  <cp:lastModifiedBy/>
  <dcterms:modified xsi:type="dcterms:W3CDTF">2026-08-02T14:52:36Z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